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345" windowWidth="18015" windowHeight="8595" activeTab="1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G22" i="2"/>
  <c r="G21"/>
  <c r="G20"/>
  <c r="G19"/>
  <c r="G7"/>
  <c r="N7" l="1"/>
  <c r="E3"/>
  <c r="E4"/>
  <c r="E5"/>
  <c r="E6"/>
  <c r="E7"/>
  <c r="E9"/>
  <c r="E10"/>
  <c r="E11"/>
  <c r="G8"/>
  <c r="G16" i="1"/>
  <c r="G15"/>
  <c r="E14"/>
  <c r="D14"/>
  <c r="G10"/>
  <c r="G9"/>
  <c r="E8"/>
  <c r="D8"/>
  <c r="D4"/>
  <c r="D3"/>
  <c r="D2"/>
  <c r="D18" i="2" l="1"/>
  <c r="E18" s="1"/>
  <c r="G18" s="1"/>
  <c r="D17"/>
  <c r="E17" s="1"/>
  <c r="G17" s="1"/>
</calcChain>
</file>

<file path=xl/sharedStrings.xml><?xml version="1.0" encoding="utf-8"?>
<sst xmlns="http://schemas.openxmlformats.org/spreadsheetml/2006/main" count="51" uniqueCount="48">
  <si>
    <t>Name</t>
  </si>
  <si>
    <t>Luminosity</t>
  </si>
  <si>
    <t>ESO184-G51</t>
  </si>
  <si>
    <t>ESO299-G4</t>
  </si>
  <si>
    <t>ESO476-G15</t>
  </si>
  <si>
    <t>ESO601-G9</t>
  </si>
  <si>
    <t>N1247</t>
  </si>
  <si>
    <t>GROUP 4</t>
  </si>
  <si>
    <t>GROUP 1</t>
    <phoneticPr fontId="2" type="noConversion"/>
  </si>
  <si>
    <t>ESO121-G26</t>
  </si>
  <si>
    <t>ESO238-G24</t>
  </si>
  <si>
    <t>ESO350-G23</t>
  </si>
  <si>
    <t>ESO509-G91</t>
  </si>
  <si>
    <t>ESO84-G10</t>
  </si>
  <si>
    <t>N2980</t>
  </si>
  <si>
    <t>GROUP 2</t>
    <phoneticPr fontId="2" type="noConversion"/>
  </si>
  <si>
    <t>ESO121-G6</t>
  </si>
  <si>
    <t>ESO286-G16</t>
  </si>
  <si>
    <t>ESO352-G53</t>
  </si>
  <si>
    <t>ESO533-G53</t>
  </si>
  <si>
    <t>ESO88-G16</t>
  </si>
  <si>
    <t>ESO357-G16</t>
  </si>
  <si>
    <t>GROUP 3</t>
    <phoneticPr fontId="2" type="noConversion"/>
  </si>
  <si>
    <t>ESO141-G34</t>
  </si>
  <si>
    <t>ESO289-G10</t>
  </si>
  <si>
    <t>ESO576-G3</t>
  </si>
  <si>
    <t>I2974</t>
  </si>
  <si>
    <t>GROUP 5</t>
    <phoneticPr fontId="2" type="noConversion"/>
  </si>
  <si>
    <t>ESO235-G16</t>
  </si>
  <si>
    <t>ESO30-G9</t>
  </si>
  <si>
    <t>ESO507-G7</t>
  </si>
  <si>
    <t>ESO82-G8</t>
  </si>
  <si>
    <t>N1832</t>
  </si>
  <si>
    <t xml:space="preserve">L sun = </t>
    <phoneticPr fontId="2" type="noConversion"/>
  </si>
  <si>
    <t>Lsun</t>
    <phoneticPr fontId="2" type="noConversion"/>
  </si>
  <si>
    <t>log luminosity = 3.4826 (log mass) - 105.53</t>
    <phoneticPr fontId="2" type="noConversion"/>
  </si>
  <si>
    <t>luminosity</t>
    <phoneticPr fontId="2" type="noConversion"/>
  </si>
  <si>
    <t>mass</t>
    <phoneticPr fontId="2" type="noConversion"/>
  </si>
  <si>
    <t>Number of stars</t>
    <phoneticPr fontId="2" type="noConversion"/>
  </si>
  <si>
    <t>average luminosity of star (Lsun)</t>
    <phoneticPr fontId="2" type="noConversion"/>
  </si>
  <si>
    <t>average luminosity of star (watts)</t>
    <phoneticPr fontId="2" type="noConversion"/>
  </si>
  <si>
    <t>Group 2_1</t>
    <phoneticPr fontId="2" type="noConversion"/>
  </si>
  <si>
    <t>Group 3_2</t>
    <phoneticPr fontId="2" type="noConversion"/>
  </si>
  <si>
    <t>average mass of star (kg)</t>
    <phoneticPr fontId="2" type="noConversion"/>
  </si>
  <si>
    <t>Mass of Galaxy (kg) gravity</t>
    <phoneticPr fontId="2" type="noConversion"/>
  </si>
  <si>
    <t>Mass of Galaxy (kg) luminosity</t>
    <phoneticPr fontId="2" type="noConversion"/>
  </si>
  <si>
    <t>2*10^17</t>
    <phoneticPr fontId="2" type="noConversion"/>
  </si>
  <si>
    <t>Unseen</t>
    <phoneticPr fontId="2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</si>
</sst>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scheme val="minor"/>
    </font>
    <font>
      <sz val="8"/>
      <name val="맑은 고딕"/>
      <family val="2"/>
      <charset val="129"/>
      <scheme val="minor"/>
    </font>
    <font>
      <i/>
      <sz val="11"/>
      <color theme="1"/>
      <name val="맑은 고딕"/>
      <family val="2"/>
      <scheme val="minor"/>
    </font>
    <font>
      <sz val="11"/>
      <color theme="1"/>
      <name val="맑은 고딕"/>
      <family val="3"/>
      <charset val="129"/>
      <scheme val="minor"/>
    </font>
    <font>
      <sz val="14"/>
      <color rgb="FF000000"/>
      <name val="Calibri"/>
      <family val="2"/>
    </font>
    <font>
      <sz val="12"/>
      <color rgb="FF000000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11" fontId="0" fillId="0" borderId="0" xfId="0" applyNumberFormat="1">
      <alignment vertical="center"/>
    </xf>
    <xf numFmtId="0" fontId="4" fillId="0" borderId="0" xfId="0" applyFont="1">
      <alignment vertical="center"/>
    </xf>
    <xf numFmtId="0" fontId="0" fillId="0" borderId="0" xfId="0" applyAlignment="1"/>
    <xf numFmtId="0" fontId="5" fillId="0" borderId="0" xfId="0" applyFont="1" applyAlignment="1">
      <alignment horizontal="center" vertical="center" readingOrder="1"/>
    </xf>
    <xf numFmtId="0" fontId="6" fillId="0" borderId="0" xfId="0" applyFont="1" applyAlignment="1">
      <alignment horizontal="center" vertical="center" readingOrder="1"/>
    </xf>
    <xf numFmtId="11" fontId="5" fillId="0" borderId="0" xfId="0" applyNumberFormat="1" applyFont="1" applyAlignment="1">
      <alignment horizontal="center" vertical="center" readingOrder="1"/>
    </xf>
    <xf numFmtId="11" fontId="0" fillId="0" borderId="0" xfId="0" applyNumberFormat="1" applyAlignment="1"/>
    <xf numFmtId="0" fontId="4" fillId="0" borderId="0" xfId="0" applyFont="1" applyAlignment="1"/>
    <xf numFmtId="10" fontId="0" fillId="0" borderId="0" xfId="0" applyNumberFormat="1">
      <alignment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title>
      <c:tx>
        <c:rich>
          <a:bodyPr/>
          <a:lstStyle/>
          <a:p>
            <a:pPr>
              <a:defRPr/>
            </a:pPr>
            <a:r>
              <a:rPr lang="en-US" altLang="ko-KR"/>
              <a:t>Log Luminosity vs Log Mass</a:t>
            </a:r>
            <a:endParaRPr lang="ko-KR" altLang="en-US"/>
          </a:p>
        </c:rich>
      </c:tx>
      <c:layout/>
    </c:title>
    <c:plotArea>
      <c:layout>
        <c:manualLayout>
          <c:layoutTarget val="inner"/>
          <c:xMode val="edge"/>
          <c:yMode val="edge"/>
          <c:x val="7.0612740350731437E-2"/>
          <c:y val="5.5437157929477121E-2"/>
          <c:w val="0.89927401681960761"/>
          <c:h val="0.84648275761547764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dPt>
            <c:idx val="17"/>
            <c:marker>
              <c:symbol val="circle"/>
              <c:size val="7"/>
              <c:spPr>
                <a:solidFill>
                  <a:srgbClr val="FF0000"/>
                </a:solidFill>
              </c:spPr>
            </c:marker>
          </c:dPt>
          <c:trendline>
            <c:trendlineType val="linear"/>
            <c:dispRSqr val="1"/>
            <c:dispEq val="1"/>
            <c:trendlineLbl>
              <c:layout>
                <c:manualLayout>
                  <c:x val="-0.28639116813187998"/>
                  <c:y val="0.17251979594622127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1200" baseline="0"/>
                      <a:t>y = 3.4826x - 105.53
R² = 1</a:t>
                    </a:r>
                    <a:endParaRPr lang="en-US" sz="1200"/>
                  </a:p>
                </c:rich>
              </c:tx>
              <c:numFmt formatCode="General" sourceLinked="0"/>
            </c:trendlineLbl>
          </c:trendline>
          <c:xVal>
            <c:numRef>
              <c:f>[1]Sheet1!$U$2:$U$19</c:f>
              <c:numCache>
                <c:formatCode>General</c:formatCode>
                <c:ptCount val="18"/>
                <c:pt idx="0">
                  <c:v>29.844398111967571</c:v>
                </c:pt>
                <c:pt idx="1">
                  <c:v>29.856531906212755</c:v>
                </c:pt>
                <c:pt idx="3">
                  <c:v>30.27585720021786</c:v>
                </c:pt>
                <c:pt idx="4">
                  <c:v>29.999417839336058</c:v>
                </c:pt>
                <c:pt idx="6">
                  <c:v>30.421622851019542</c:v>
                </c:pt>
                <c:pt idx="7">
                  <c:v>30.538617040586249</c:v>
                </c:pt>
                <c:pt idx="9">
                  <c:v>30.659538399266843</c:v>
                </c:pt>
                <c:pt idx="10">
                  <c:v>31.004814724629334</c:v>
                </c:pt>
                <c:pt idx="12">
                  <c:v>30.584079779093162</c:v>
                </c:pt>
                <c:pt idx="13">
                  <c:v>30.85503080082897</c:v>
                </c:pt>
                <c:pt idx="15">
                  <c:v>29.840894567531446</c:v>
                </c:pt>
                <c:pt idx="16">
                  <c:v>29.854350609996423</c:v>
                </c:pt>
                <c:pt idx="17">
                  <c:v>30.298656617391146</c:v>
                </c:pt>
              </c:numCache>
            </c:numRef>
          </c:xVal>
          <c:yVal>
            <c:numRef>
              <c:f>[1]Sheet1!$V$2:$V$19</c:f>
              <c:numCache>
                <c:formatCode>General</c:formatCode>
                <c:ptCount val="18"/>
                <c:pt idx="0">
                  <c:v>-1.6020599913279623</c:v>
                </c:pt>
                <c:pt idx="1">
                  <c:v>-1.5528419686577808</c:v>
                </c:pt>
                <c:pt idx="3">
                  <c:v>-8.3019952679617801E-2</c:v>
                </c:pt>
                <c:pt idx="4">
                  <c:v>-1.0457574905606752</c:v>
                </c:pt>
                <c:pt idx="6">
                  <c:v>0.40807028588718547</c:v>
                </c:pt>
                <c:pt idx="7">
                  <c:v>0.82613961793591473</c:v>
                </c:pt>
                <c:pt idx="9">
                  <c:v>1.2434101416537113</c:v>
                </c:pt>
                <c:pt idx="10">
                  <c:v>2.4597211001995642</c:v>
                </c:pt>
                <c:pt idx="12">
                  <c:v>0.98204497907149035</c:v>
                </c:pt>
                <c:pt idx="13">
                  <c:v>1.9180722955774256</c:v>
                </c:pt>
                <c:pt idx="15">
                  <c:v>-1.6020599913279623</c:v>
                </c:pt>
                <c:pt idx="16">
                  <c:v>-1.5528419686577808</c:v>
                </c:pt>
                <c:pt idx="17">
                  <c:v>0</c:v>
                </c:pt>
              </c:numCache>
            </c:numRef>
          </c:yVal>
        </c:ser>
        <c:axId val="60534784"/>
        <c:axId val="60536704"/>
      </c:scatterChart>
      <c:valAx>
        <c:axId val="60534784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Log Mass</a:t>
                </a:r>
              </a:p>
            </c:rich>
          </c:tx>
          <c:layout/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ko-KR"/>
          </a:p>
        </c:txPr>
        <c:crossAx val="60536704"/>
        <c:crosses val="autoZero"/>
        <c:crossBetween val="midCat"/>
      </c:valAx>
      <c:valAx>
        <c:axId val="60536704"/>
        <c:scaling>
          <c:orientation val="minMax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Log</a:t>
                </a:r>
                <a:r>
                  <a:rPr lang="en-US" baseline="0"/>
                  <a:t> Luminosity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60534784"/>
        <c:crosses val="autoZero"/>
        <c:crossBetween val="midCat"/>
      </c:valAx>
    </c:plotArea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414617</xdr:colOff>
      <xdr:row>19</xdr:row>
      <xdr:rowOff>33617</xdr:rowOff>
    </xdr:from>
    <xdr:to>
      <xdr:col>13</xdr:col>
      <xdr:colOff>335616</xdr:colOff>
      <xdr:row>32</xdr:row>
      <xdr:rowOff>151279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NOTE/Desktop/amherst/Seminar/group_3_star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0">
        <row r="2">
          <cell r="U2">
            <v>29.844398111967571</v>
          </cell>
          <cell r="V2">
            <v>-1.6020599913279623</v>
          </cell>
        </row>
        <row r="3">
          <cell r="U3">
            <v>29.856531906212755</v>
          </cell>
          <cell r="V3">
            <v>-1.5528419686577808</v>
          </cell>
        </row>
        <row r="5">
          <cell r="U5">
            <v>30.27585720021786</v>
          </cell>
          <cell r="V5">
            <v>-8.3019952679617801E-2</v>
          </cell>
        </row>
        <row r="6">
          <cell r="U6">
            <v>29.999417839336058</v>
          </cell>
          <cell r="V6">
            <v>-1.0457574905606752</v>
          </cell>
        </row>
        <row r="8">
          <cell r="U8">
            <v>30.421622851019542</v>
          </cell>
          <cell r="V8">
            <v>0.40807028588718547</v>
          </cell>
        </row>
        <row r="9">
          <cell r="U9">
            <v>30.538617040586249</v>
          </cell>
          <cell r="V9">
            <v>0.82613961793591473</v>
          </cell>
        </row>
        <row r="11">
          <cell r="U11">
            <v>30.659538399266843</v>
          </cell>
          <cell r="V11">
            <v>1.2434101416537113</v>
          </cell>
        </row>
        <row r="12">
          <cell r="U12">
            <v>31.004814724629334</v>
          </cell>
          <cell r="V12">
            <v>2.4597211001995642</v>
          </cell>
        </row>
        <row r="14">
          <cell r="U14">
            <v>30.584079779093162</v>
          </cell>
          <cell r="V14">
            <v>0.98204497907149035</v>
          </cell>
        </row>
        <row r="15">
          <cell r="U15">
            <v>30.85503080082897</v>
          </cell>
          <cell r="V15">
            <v>1.9180722955774256</v>
          </cell>
        </row>
        <row r="17">
          <cell r="U17">
            <v>29.840894567531446</v>
          </cell>
          <cell r="V17">
            <v>-1.6020599913279623</v>
          </cell>
        </row>
        <row r="18">
          <cell r="U18">
            <v>29.854350609996423</v>
          </cell>
          <cell r="V18">
            <v>-1.5528419686577808</v>
          </cell>
        </row>
        <row r="19">
          <cell r="U19">
            <v>30.298656617391146</v>
          </cell>
          <cell r="V19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zoomScale="85" zoomScaleNormal="85" workbookViewId="0">
      <selection activeCell="D26" sqref="D26"/>
    </sheetView>
  </sheetViews>
  <sheetFormatPr defaultRowHeight="16.5"/>
  <cols>
    <col min="1" max="2" width="12.375" bestFit="1" customWidth="1"/>
    <col min="3" max="3" width="13.375" bestFit="1" customWidth="1"/>
    <col min="4" max="4" width="9.375" bestFit="1" customWidth="1"/>
    <col min="6" max="6" width="11" bestFit="1" customWidth="1"/>
    <col min="7" max="7" width="16" bestFit="1" customWidth="1"/>
  </cols>
  <sheetData>
    <row r="1" spans="1:10">
      <c r="B1" s="1" t="s">
        <v>0</v>
      </c>
      <c r="C1" s="1" t="s">
        <v>1</v>
      </c>
      <c r="D1" t="s">
        <v>34</v>
      </c>
    </row>
    <row r="2" spans="1:10">
      <c r="A2" s="2" t="s">
        <v>8</v>
      </c>
      <c r="B2" t="s">
        <v>9</v>
      </c>
      <c r="C2" s="3">
        <v>2.7562589935711266E+36</v>
      </c>
      <c r="D2" s="3">
        <f>C2/F3</f>
        <v>7179627490.4171057</v>
      </c>
    </row>
    <row r="3" spans="1:10">
      <c r="B3" t="s">
        <v>10</v>
      </c>
      <c r="C3">
        <v>2.8020547383788708E+37</v>
      </c>
      <c r="D3" s="3">
        <f>C3/F3</f>
        <v>72989183078.376419</v>
      </c>
      <c r="E3" t="s">
        <v>33</v>
      </c>
      <c r="F3" s="3">
        <v>3.8389999999999997E+26</v>
      </c>
    </row>
    <row r="4" spans="1:10">
      <c r="B4" t="s">
        <v>11</v>
      </c>
      <c r="C4">
        <v>5.3670512785447035E+36</v>
      </c>
      <c r="D4" s="3">
        <f>C4/F3</f>
        <v>13980336750.572294</v>
      </c>
    </row>
    <row r="5" spans="1:10">
      <c r="B5" t="s">
        <v>12</v>
      </c>
      <c r="C5">
        <v>1.5887268900411287E+36</v>
      </c>
      <c r="F5" s="1"/>
      <c r="G5" s="1"/>
    </row>
    <row r="6" spans="1:10">
      <c r="B6" t="s">
        <v>13</v>
      </c>
      <c r="C6">
        <v>3.4161129344252029E+36</v>
      </c>
    </row>
    <row r="7" spans="1:10">
      <c r="B7" t="s">
        <v>14</v>
      </c>
      <c r="C7">
        <v>7.1920213206941955E+36</v>
      </c>
    </row>
    <row r="8" spans="1:10">
      <c r="A8" s="2" t="s">
        <v>15</v>
      </c>
      <c r="B8" t="s">
        <v>16</v>
      </c>
      <c r="C8">
        <v>3.7853712445531849E+35</v>
      </c>
      <c r="D8" s="3">
        <f>C8/F3</f>
        <v>986030540.38895166</v>
      </c>
      <c r="E8">
        <f>LOG(D8,10)</f>
        <v>8.9938903665811587</v>
      </c>
      <c r="G8" t="s">
        <v>35</v>
      </c>
    </row>
    <row r="9" spans="1:10">
      <c r="B9" t="s">
        <v>17</v>
      </c>
      <c r="C9">
        <v>2.0883023258730436E+36</v>
      </c>
      <c r="G9">
        <f>(E8+105.53)/3.4826</f>
        <v>32.884594948194206</v>
      </c>
    </row>
    <row r="10" spans="1:10">
      <c r="B10" t="s">
        <v>18</v>
      </c>
      <c r="C10">
        <v>4.6990847865622683E+36</v>
      </c>
      <c r="G10">
        <f>10^G9</f>
        <v>7.6664613084643742E+32</v>
      </c>
    </row>
    <row r="11" spans="1:10">
      <c r="A11" s="1"/>
      <c r="B11" s="4" t="s">
        <v>19</v>
      </c>
      <c r="C11">
        <v>2.7267721850560766E+36</v>
      </c>
    </row>
    <row r="12" spans="1:10" ht="18.75">
      <c r="B12" s="4" t="s">
        <v>20</v>
      </c>
      <c r="C12">
        <v>2.7728172313051757E+36</v>
      </c>
      <c r="J12" s="6"/>
    </row>
    <row r="13" spans="1:10" ht="18.75">
      <c r="A13" s="2" t="s">
        <v>22</v>
      </c>
      <c r="B13" s="4" t="s">
        <v>23</v>
      </c>
      <c r="C13">
        <v>5.7992818522984262E+36</v>
      </c>
      <c r="G13" s="8"/>
    </row>
    <row r="14" spans="1:10">
      <c r="B14" s="4" t="s">
        <v>24</v>
      </c>
      <c r="C14" s="3">
        <v>5.5837038778234019E+35</v>
      </c>
      <c r="D14" s="3">
        <f>C14/F3</f>
        <v>1454468319.3079975</v>
      </c>
      <c r="E14">
        <f>LOG(D14,10)</f>
        <v>9.1627042660440168</v>
      </c>
      <c r="G14" t="s">
        <v>35</v>
      </c>
    </row>
    <row r="15" spans="1:10">
      <c r="B15" s="4" t="s">
        <v>21</v>
      </c>
      <c r="C15">
        <v>2.237662308744615E+35</v>
      </c>
      <c r="G15">
        <f>(E14+105.53)/3.4826</f>
        <v>32.933068473566877</v>
      </c>
    </row>
    <row r="16" spans="1:10" ht="17.25">
      <c r="B16" s="4" t="s">
        <v>25</v>
      </c>
      <c r="C16">
        <v>1.2963007296635842E+36</v>
      </c>
      <c r="G16" s="7">
        <f>10^G15</f>
        <v>8.5717298179595186E+32</v>
      </c>
    </row>
    <row r="17" spans="1:7" ht="17.25">
      <c r="B17" s="4" t="s">
        <v>26</v>
      </c>
      <c r="C17">
        <v>7.8294169017170068E+36</v>
      </c>
      <c r="G17" s="7"/>
    </row>
    <row r="18" spans="1:7">
      <c r="A18" s="2" t="s">
        <v>7</v>
      </c>
      <c r="B18" t="s">
        <v>2</v>
      </c>
      <c r="C18">
        <v>6.0789320670043104E+36</v>
      </c>
    </row>
    <row r="19" spans="1:7">
      <c r="B19" t="s">
        <v>3</v>
      </c>
      <c r="C19">
        <v>4.9204576243560004E+36</v>
      </c>
    </row>
    <row r="20" spans="1:7">
      <c r="B20" t="s">
        <v>4</v>
      </c>
      <c r="C20">
        <v>3.3216064111224358E+36</v>
      </c>
    </row>
    <row r="21" spans="1:7">
      <c r="B21" t="s">
        <v>5</v>
      </c>
      <c r="C21">
        <v>6.7489001192224704E+36</v>
      </c>
    </row>
    <row r="22" spans="1:7">
      <c r="B22" t="s">
        <v>6</v>
      </c>
      <c r="C22">
        <v>3.7864643796890398E+36</v>
      </c>
    </row>
    <row r="23" spans="1:7">
      <c r="A23" s="2" t="s">
        <v>27</v>
      </c>
      <c r="B23" s="5" t="s">
        <v>28</v>
      </c>
      <c r="C23">
        <v>6.4259760940330224E+36</v>
      </c>
    </row>
    <row r="24" spans="1:7">
      <c r="B24" s="5" t="s">
        <v>29</v>
      </c>
      <c r="C24">
        <v>8.3213365285811619E+36</v>
      </c>
    </row>
    <row r="25" spans="1:7">
      <c r="B25" s="5" t="s">
        <v>30</v>
      </c>
      <c r="C25">
        <v>3.4806714393461416E+36</v>
      </c>
    </row>
    <row r="26" spans="1:7">
      <c r="B26" s="5" t="s">
        <v>31</v>
      </c>
      <c r="C26">
        <v>3.8457825208566228E+36</v>
      </c>
    </row>
    <row r="27" spans="1:7">
      <c r="B27" s="5" t="s">
        <v>32</v>
      </c>
      <c r="C27">
        <v>4.6134848411702328E+35</v>
      </c>
    </row>
  </sheetData>
  <phoneticPr fontId="2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3"/>
  <sheetViews>
    <sheetView tabSelected="1" zoomScale="85" zoomScaleNormal="85" workbookViewId="0">
      <selection activeCell="E17" sqref="E17"/>
    </sheetView>
  </sheetViews>
  <sheetFormatPr defaultRowHeight="16.5"/>
  <cols>
    <col min="1" max="1" width="10.5" bestFit="1" customWidth="1"/>
    <col min="2" max="2" width="11.25" bestFit="1" customWidth="1"/>
    <col min="3" max="3" width="13.375" bestFit="1" customWidth="1"/>
    <col min="4" max="4" width="15.25" customWidth="1"/>
    <col min="5" max="5" width="30.125" customWidth="1"/>
    <col min="6" max="6" width="28.625" customWidth="1"/>
    <col min="7" max="7" width="13.375" bestFit="1" customWidth="1"/>
    <col min="13" max="13" width="24.75" bestFit="1" customWidth="1"/>
    <col min="14" max="14" width="12.125" bestFit="1" customWidth="1"/>
  </cols>
  <sheetData>
    <row r="2" spans="2:14">
      <c r="B2">
        <v>3.3620000000000001</v>
      </c>
      <c r="C2">
        <v>2.3149999999999999</v>
      </c>
      <c r="D2">
        <v>0.755</v>
      </c>
      <c r="E2">
        <v>6.1079999999999997</v>
      </c>
      <c r="F2" t="s">
        <v>36</v>
      </c>
      <c r="J2" t="s">
        <v>37</v>
      </c>
    </row>
    <row r="3" spans="2:14">
      <c r="B3">
        <v>0.23093750000000002</v>
      </c>
      <c r="C3" s="5">
        <v>2.5000000000000001E-2</v>
      </c>
      <c r="D3" s="5">
        <v>0.55000000000000004</v>
      </c>
      <c r="E3" s="5">
        <f>7.749</f>
        <v>7.7489999999999997</v>
      </c>
      <c r="J3">
        <v>6.988727578799016E+29</v>
      </c>
      <c r="K3">
        <v>4.7529323342266343E+30</v>
      </c>
      <c r="L3" s="5">
        <v>2.2899670268154791E+30</v>
      </c>
    </row>
    <row r="4" spans="2:14">
      <c r="B4">
        <v>4.4973958333333335E-2</v>
      </c>
      <c r="C4" s="5">
        <v>2.8000000000000001E-2</v>
      </c>
      <c r="D4" s="5">
        <v>0.68400000000000005</v>
      </c>
      <c r="E4" s="5">
        <f>0.948</f>
        <v>0.94799999999999995</v>
      </c>
      <c r="J4">
        <v>7.1867395509509754E+29</v>
      </c>
      <c r="K4">
        <v>1.9413795918949416E+30</v>
      </c>
      <c r="L4" s="5">
        <v>2.4375858256364425E+30</v>
      </c>
    </row>
    <row r="5" spans="2:14">
      <c r="B5">
        <v>0.8046875</v>
      </c>
      <c r="C5" s="5">
        <v>0.82599999999999996</v>
      </c>
      <c r="D5" s="5">
        <v>1.865</v>
      </c>
      <c r="E5" s="5">
        <f>0.632</f>
        <v>0.63200000000000001</v>
      </c>
      <c r="H5" s="3"/>
      <c r="J5">
        <v>1.8873706632593019E+30</v>
      </c>
      <c r="K5">
        <v>2.299264051930034E+30</v>
      </c>
      <c r="L5" s="5">
        <v>2.3949964439147981E+30</v>
      </c>
    </row>
    <row r="6" spans="2:14">
      <c r="B6">
        <v>1.4869791666666665</v>
      </c>
      <c r="C6" s="5">
        <v>0.09</v>
      </c>
      <c r="D6" s="5">
        <v>3.2879999999999998</v>
      </c>
      <c r="E6" s="5">
        <f>6.512</f>
        <v>6.5119999999999996</v>
      </c>
      <c r="J6">
        <v>9.9866042356807128E+29</v>
      </c>
      <c r="K6">
        <v>1.4731598390232353E+30</v>
      </c>
      <c r="L6" s="5">
        <v>2.7858276952264855E+30</v>
      </c>
    </row>
    <row r="7" spans="2:14">
      <c r="B7">
        <v>9.2187500000000002E-16</v>
      </c>
      <c r="C7" s="5">
        <v>2.5590000000000002</v>
      </c>
      <c r="D7" s="5">
        <v>0.98299999999999998</v>
      </c>
      <c r="E7" s="5">
        <f>0.65</f>
        <v>0.65</v>
      </c>
      <c r="F7" t="s">
        <v>39</v>
      </c>
      <c r="G7">
        <f>AVERAGE(B2:E13)</f>
        <v>2.5530328776041684</v>
      </c>
      <c r="J7">
        <v>2.6401150390940143E+30</v>
      </c>
      <c r="K7">
        <v>4.3026152318627982E+30</v>
      </c>
      <c r="L7" s="5">
        <v>1.8970496850353078E+30</v>
      </c>
      <c r="M7" t="s">
        <v>43</v>
      </c>
      <c r="N7">
        <f>AVERAGE(J3:L14)</f>
        <v>2.6672988956834423E+30</v>
      </c>
    </row>
    <row r="8" spans="2:14">
      <c r="B8">
        <v>1.6953125000000001E-15</v>
      </c>
      <c r="C8" s="5">
        <v>6.7009999999999996</v>
      </c>
      <c r="D8" s="5">
        <v>3.9910000000000001</v>
      </c>
      <c r="E8" s="5">
        <v>7.4359999999999999</v>
      </c>
      <c r="F8" t="s">
        <v>40</v>
      </c>
      <c r="G8">
        <f>3.84*10^26*G7</f>
        <v>9.8036462500000068E+26</v>
      </c>
      <c r="J8">
        <v>3.4563446410174237E+30</v>
      </c>
      <c r="K8">
        <v>3.3259498527563633E+30</v>
      </c>
      <c r="L8" s="5">
        <v>2.8277353691323681E+30</v>
      </c>
    </row>
    <row r="9" spans="2:14">
      <c r="B9">
        <v>3.4374999999999999E-14</v>
      </c>
      <c r="C9">
        <v>1.167</v>
      </c>
      <c r="D9" s="5">
        <v>1.577</v>
      </c>
      <c r="E9" s="5">
        <f>0.915</f>
        <v>0.91500000000000004</v>
      </c>
      <c r="J9">
        <v>4.5660262011593009E+30</v>
      </c>
      <c r="K9">
        <v>1.9587802728654391E+30</v>
      </c>
      <c r="L9" s="5">
        <v>1.6937258948275791E+30</v>
      </c>
    </row>
    <row r="10" spans="2:14">
      <c r="B10">
        <v>1.4114583333333334E-14</v>
      </c>
      <c r="C10">
        <v>1.9259999999999999</v>
      </c>
      <c r="D10" s="5">
        <v>1.954</v>
      </c>
      <c r="E10" s="5">
        <f>1.646</f>
        <v>1.6459999999999999</v>
      </c>
      <c r="J10">
        <v>1.011147994055272E+31</v>
      </c>
      <c r="K10">
        <v>1.7513109970222748E+30</v>
      </c>
      <c r="L10" s="5">
        <v>1.7995563128430344E+30</v>
      </c>
    </row>
    <row r="11" spans="2:14">
      <c r="B11" s="5">
        <v>2.8000000000000001E-2</v>
      </c>
      <c r="C11" s="5">
        <v>9.5950000000000006</v>
      </c>
      <c r="D11" s="5">
        <v>1.1859999999999999</v>
      </c>
      <c r="E11" s="5">
        <f>0.352</f>
        <v>0.35199999999999998</v>
      </c>
      <c r="J11">
        <v>3.8377773827816432E+30</v>
      </c>
      <c r="K11">
        <v>3.3880205433577004E+30</v>
      </c>
      <c r="L11" s="5">
        <v>2.0510707127019764E+30</v>
      </c>
    </row>
    <row r="12" spans="2:14">
      <c r="B12" s="5">
        <v>0.95899999999999996</v>
      </c>
      <c r="C12">
        <v>3.048</v>
      </c>
      <c r="D12" s="5">
        <v>1.534</v>
      </c>
      <c r="E12" s="5">
        <v>0.92800000000000005</v>
      </c>
      <c r="J12">
        <v>7.1619420200008853E+30</v>
      </c>
      <c r="K12">
        <v>1.7618133095223577E+30</v>
      </c>
      <c r="L12" s="5">
        <v>2.2062682470375436E+30</v>
      </c>
    </row>
    <row r="13" spans="2:14">
      <c r="B13" s="5">
        <v>27.027000000000001</v>
      </c>
      <c r="C13" s="5">
        <v>2.5000000000000001E-2</v>
      </c>
      <c r="D13" s="5">
        <v>0.30499999999999999</v>
      </c>
      <c r="E13" s="5">
        <v>7.7489999999999997</v>
      </c>
      <c r="J13">
        <v>6.932574853863431E+29</v>
      </c>
      <c r="K13" s="5">
        <v>3.3543424836729113E+30</v>
      </c>
      <c r="L13" s="5">
        <v>4.3867666804104483E+29</v>
      </c>
    </row>
    <row r="14" spans="2:14">
      <c r="J14">
        <v>7.1507337853954793E+29</v>
      </c>
      <c r="K14" s="5">
        <v>4.7935066842653745E+30</v>
      </c>
      <c r="L14" s="5">
        <v>6.1163128265755078E+29</v>
      </c>
    </row>
    <row r="16" spans="2:14">
      <c r="D16" t="s">
        <v>38</v>
      </c>
      <c r="E16" t="s">
        <v>45</v>
      </c>
      <c r="F16" t="s">
        <v>44</v>
      </c>
    </row>
    <row r="17" spans="1:7">
      <c r="A17" s="2" t="s">
        <v>41</v>
      </c>
      <c r="B17" t="s">
        <v>16</v>
      </c>
      <c r="C17">
        <v>3.7853712445531849E+35</v>
      </c>
      <c r="D17">
        <f>C17/G8</f>
        <v>386118710.12310165</v>
      </c>
      <c r="E17">
        <f>D17*N7</f>
        <v>1.0298940091140642E+39</v>
      </c>
      <c r="F17" s="10">
        <v>8.7650125852747621E+40</v>
      </c>
      <c r="G17" s="11">
        <f>E17/F17</f>
        <v>1.1750057391181481E-2</v>
      </c>
    </row>
    <row r="18" spans="1:7">
      <c r="A18" t="s">
        <v>42</v>
      </c>
      <c r="B18" s="4" t="s">
        <v>24</v>
      </c>
      <c r="C18" s="3">
        <v>5.5837038778234019E+35</v>
      </c>
      <c r="D18" s="3">
        <f>C18/G8</f>
        <v>569553790.03229523</v>
      </c>
      <c r="E18" s="3">
        <f>D18*N7</f>
        <v>1.5191701951854601E+39</v>
      </c>
      <c r="F18">
        <v>7.005358411524557E+40</v>
      </c>
      <c r="G18" s="11">
        <f>E18/F18</f>
        <v>2.168583113015694E-2</v>
      </c>
    </row>
    <row r="19" spans="1:7">
      <c r="E19" s="3">
        <v>5.15E+39</v>
      </c>
      <c r="G19">
        <f>(E18+E19)/F18*100</f>
        <v>9.5200984780649733</v>
      </c>
    </row>
    <row r="20" spans="1:7">
      <c r="A20" s="2"/>
      <c r="F20" s="10"/>
      <c r="G20">
        <f>100-G19</f>
        <v>90.479901521935034</v>
      </c>
    </row>
    <row r="21" spans="1:7">
      <c r="B21" s="4"/>
      <c r="C21" s="3"/>
      <c r="D21" s="3"/>
      <c r="E21" s="3" t="s">
        <v>46</v>
      </c>
      <c r="F21" t="s">
        <v>47</v>
      </c>
      <c r="G21" s="3">
        <f>F18-E18</f>
        <v>6.8534413920060114E+40</v>
      </c>
    </row>
    <row r="22" spans="1:7">
      <c r="G22" s="11">
        <f>E19/G21</f>
        <v>7.5144729566186425E-2</v>
      </c>
    </row>
    <row r="26" spans="1:7">
      <c r="D26" s="9"/>
    </row>
    <row r="27" spans="1:7">
      <c r="D27" s="9"/>
    </row>
    <row r="28" spans="1:7">
      <c r="D28" s="9"/>
    </row>
    <row r="29" spans="1:7">
      <c r="D29" s="9"/>
    </row>
    <row r="30" spans="1:7">
      <c r="D30" s="9"/>
    </row>
    <row r="31" spans="1:7">
      <c r="D31" s="9"/>
    </row>
    <row r="32" spans="1:7">
      <c r="D32" s="9"/>
    </row>
    <row r="33" spans="4:4">
      <c r="D33" s="9"/>
    </row>
  </sheetData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XNOTE</dc:creator>
  <cp:lastModifiedBy>XNOTE</cp:lastModifiedBy>
  <dcterms:created xsi:type="dcterms:W3CDTF">2008-11-05T20:34:49Z</dcterms:created>
  <dcterms:modified xsi:type="dcterms:W3CDTF">2008-12-03T19:55:56Z</dcterms:modified>
</cp:coreProperties>
</file>